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SHS\"/>
    </mc:Choice>
  </mc:AlternateContent>
  <bookViews>
    <workbookView xWindow="480" yWindow="90" windowWidth="14355" windowHeight="5445" activeTab="2"/>
  </bookViews>
  <sheets>
    <sheet name="fund estimate" sheetId="5" r:id="rId1"/>
    <sheet name="collection" sheetId="1" r:id="rId2"/>
    <sheet name="expenses" sheetId="4" r:id="rId3"/>
    <sheet name="ad sponsors" sheetId="2" r:id="rId4"/>
    <sheet name="tickets " sheetId="3" r:id="rId5"/>
  </sheets>
  <calcPr calcId="152511"/>
</workbook>
</file>

<file path=xl/calcChain.xml><?xml version="1.0" encoding="utf-8"?>
<calcChain xmlns="http://schemas.openxmlformats.org/spreadsheetml/2006/main">
  <c r="M14" i="5" l="1"/>
  <c r="L14" i="5" l="1"/>
  <c r="H8" i="5"/>
  <c r="H9" i="5"/>
  <c r="H10" i="5" s="1"/>
  <c r="L10" i="5" s="1"/>
  <c r="H7" i="5"/>
  <c r="H6" i="5"/>
  <c r="G55" i="4"/>
  <c r="F55" i="4"/>
  <c r="H55" i="4"/>
  <c r="H47" i="4"/>
  <c r="H48" i="4"/>
  <c r="G50" i="4"/>
  <c r="H49" i="4"/>
  <c r="H45" i="4"/>
  <c r="H37" i="4"/>
  <c r="H36" i="4"/>
  <c r="H35" i="4"/>
  <c r="H34" i="4"/>
  <c r="H39" i="4" s="1"/>
  <c r="H38" i="4"/>
  <c r="G39" i="4"/>
  <c r="H29" i="4"/>
  <c r="G30" i="4"/>
  <c r="H30" i="4"/>
  <c r="G25" i="4"/>
  <c r="H24" i="4"/>
  <c r="H25" i="4" s="1"/>
  <c r="H15" i="4"/>
  <c r="H19" i="4"/>
  <c r="H20" i="4" s="1"/>
  <c r="G20" i="4"/>
  <c r="G16" i="4"/>
  <c r="F46" i="4"/>
  <c r="F44" i="4"/>
  <c r="H44" i="4" s="1"/>
  <c r="F43" i="4"/>
  <c r="H43" i="4" s="1"/>
  <c r="F39" i="4"/>
  <c r="F30" i="4"/>
  <c r="F25" i="4"/>
  <c r="F20" i="4"/>
  <c r="F14" i="4"/>
  <c r="H14" i="4" s="1"/>
  <c r="F13" i="4"/>
  <c r="H13" i="4" s="1"/>
  <c r="F12" i="4"/>
  <c r="H12" i="4" s="1"/>
  <c r="F11" i="4"/>
  <c r="H11" i="4" s="1"/>
  <c r="F10" i="4"/>
  <c r="H10" i="4" s="1"/>
  <c r="F9" i="4"/>
  <c r="F8" i="4"/>
  <c r="H8" i="4" s="1"/>
  <c r="B49" i="2"/>
  <c r="C47" i="2"/>
  <c r="C43" i="2"/>
  <c r="C42" i="2"/>
  <c r="C41" i="2"/>
  <c r="C40" i="2"/>
  <c r="C39" i="2"/>
  <c r="C38" i="2"/>
  <c r="C37" i="2"/>
  <c r="C36" i="2"/>
  <c r="C35" i="2"/>
  <c r="C34" i="2"/>
  <c r="C33" i="2"/>
  <c r="C30" i="2"/>
  <c r="C28" i="2"/>
  <c r="C27" i="2"/>
  <c r="C25" i="2"/>
  <c r="C24" i="2"/>
  <c r="C23" i="2"/>
  <c r="C19" i="2"/>
  <c r="C17" i="2"/>
  <c r="C14" i="2"/>
  <c r="C12" i="2"/>
  <c r="C11" i="2"/>
  <c r="C8" i="2"/>
  <c r="C7" i="2"/>
  <c r="C6" i="2"/>
  <c r="C5" i="2"/>
  <c r="L17" i="5" l="1"/>
  <c r="M17" i="5"/>
  <c r="F16" i="4"/>
  <c r="F57" i="4" s="1"/>
  <c r="L18" i="5" s="1"/>
  <c r="F50" i="4"/>
  <c r="H9" i="4"/>
  <c r="H16" i="4" s="1"/>
  <c r="H46" i="4"/>
  <c r="H50" i="4" s="1"/>
  <c r="C49" i="2"/>
  <c r="L19" i="5" l="1"/>
  <c r="M18" i="5"/>
  <c r="M19" i="5" s="1"/>
</calcChain>
</file>

<file path=xl/sharedStrings.xml><?xml version="1.0" encoding="utf-8"?>
<sst xmlns="http://schemas.openxmlformats.org/spreadsheetml/2006/main" count="166" uniqueCount="144">
  <si>
    <t>OR SUMMARY LIST</t>
  </si>
  <si>
    <t>OR Number</t>
  </si>
  <si>
    <t>Payee</t>
  </si>
  <si>
    <t>Amount Paid</t>
  </si>
  <si>
    <t>Ad sponsorship</t>
  </si>
  <si>
    <t>Ticket</t>
  </si>
  <si>
    <t>Others</t>
  </si>
  <si>
    <t>amount</t>
  </si>
  <si>
    <t>payment</t>
  </si>
  <si>
    <t>page</t>
  </si>
  <si>
    <t>SPONSORS</t>
  </si>
  <si>
    <t>Rosita  Tolentino</t>
  </si>
  <si>
    <t>Remy Mendegorin</t>
  </si>
  <si>
    <t>Vera Acepcion</t>
  </si>
  <si>
    <t>Rosita Sorongon</t>
  </si>
  <si>
    <t>Rene Alinea c/o ting</t>
  </si>
  <si>
    <t>Connie Salubo</t>
  </si>
  <si>
    <t>Elmer Estavillo-1/2</t>
  </si>
  <si>
    <t>Ning Bayanin-1/2</t>
  </si>
  <si>
    <t>Lizviminda  Garcia</t>
  </si>
  <si>
    <t>Lourdes Appel</t>
  </si>
  <si>
    <t>Ruben Tabili</t>
  </si>
  <si>
    <t>Myndah Pablico  - batch 1970 page</t>
  </si>
  <si>
    <t>Min Lozano Roche-1/2</t>
  </si>
  <si>
    <t>Nippon (corporate 1/4)</t>
  </si>
  <si>
    <t>available  1/4</t>
  </si>
  <si>
    <t>Daisy Patron Nicholas (corporate 1-full)</t>
  </si>
  <si>
    <t>Honda (corporate 1-full)</t>
  </si>
  <si>
    <t>River Bustillo - batch 1972 page</t>
  </si>
  <si>
    <t>Noriza Buaquena Guerra</t>
  </si>
  <si>
    <t>Cindy/Amy</t>
  </si>
  <si>
    <t>Alicia Mendegorin</t>
  </si>
  <si>
    <t>Myrna Yadao De Castro</t>
  </si>
  <si>
    <t>Jun Dagasdas</t>
  </si>
  <si>
    <t>Elizabeth Paas</t>
  </si>
  <si>
    <t>Amy Costales</t>
  </si>
  <si>
    <t>Marissa  Thola</t>
  </si>
  <si>
    <t>Samuel Estigoy</t>
  </si>
  <si>
    <t>Elpidio San Jose</t>
  </si>
  <si>
    <t>Marlan Yadao Scodruch</t>
  </si>
  <si>
    <t>Benjamin Cortez</t>
  </si>
  <si>
    <t>Gilbert Giere-1/2</t>
  </si>
  <si>
    <t>Francis Perlas-1/2</t>
  </si>
  <si>
    <t>Alicia Mendegorin-batch 1973 page</t>
  </si>
  <si>
    <t>Becca Ariosa-batch - 1974 page</t>
  </si>
  <si>
    <t>Leo Rosario</t>
  </si>
  <si>
    <t>Romy Diares</t>
  </si>
  <si>
    <t>Elvira Rojas - batch 1978 page</t>
  </si>
  <si>
    <t>Briggs Punzalan - batch 1980 page</t>
  </si>
  <si>
    <t>Madonna Flores</t>
  </si>
  <si>
    <t>back</t>
  </si>
  <si>
    <t>Alumni prayer</t>
  </si>
  <si>
    <t>AD SPONSORS</t>
  </si>
  <si>
    <t>TICKETS</t>
  </si>
  <si>
    <t>Ticket No.</t>
  </si>
  <si>
    <t>Details ( Actual attendee )</t>
  </si>
  <si>
    <t>OR No.</t>
  </si>
  <si>
    <t>OR  number</t>
  </si>
  <si>
    <t>EXPENSES SUMMARY LIST</t>
  </si>
  <si>
    <t>ITEM</t>
  </si>
  <si>
    <t>DETAILS</t>
  </si>
  <si>
    <t>TOTAL AMOUNT</t>
  </si>
  <si>
    <t>PAID TO DATE</t>
  </si>
  <si>
    <t>BALANCE</t>
  </si>
  <si>
    <t>FOOD</t>
  </si>
  <si>
    <t>A.</t>
  </si>
  <si>
    <t xml:space="preserve">Caterer </t>
  </si>
  <si>
    <t>Php 300/pax</t>
  </si>
  <si>
    <t>for 500 pax</t>
  </si>
  <si>
    <t>For Boy Scouts</t>
  </si>
  <si>
    <t>Php 50/pax</t>
  </si>
  <si>
    <t>for 4 pax</t>
  </si>
  <si>
    <t>Brgy Tanod</t>
  </si>
  <si>
    <t>for 10 pax</t>
  </si>
  <si>
    <t>Sounds  Staff</t>
  </si>
  <si>
    <t>for 8 pax</t>
  </si>
  <si>
    <t>Civilian Volunteer</t>
  </si>
  <si>
    <t>for 5 pax</t>
  </si>
  <si>
    <t>Police Staff</t>
  </si>
  <si>
    <t>for 2 pax</t>
  </si>
  <si>
    <t xml:space="preserve">Janitors </t>
  </si>
  <si>
    <t>for 9 pax</t>
  </si>
  <si>
    <t>Miscellaneous</t>
  </si>
  <si>
    <t>Sub Total</t>
  </si>
  <si>
    <t>B</t>
  </si>
  <si>
    <t>C</t>
  </si>
  <si>
    <t>SOUND SYSTEM</t>
  </si>
  <si>
    <t>Package Rental</t>
  </si>
  <si>
    <t>SOUVENIR BOOK</t>
  </si>
  <si>
    <t>Printcity- Paranaque</t>
  </si>
  <si>
    <t>for 62 pages</t>
  </si>
  <si>
    <t>D</t>
  </si>
  <si>
    <t>PHOTOGRAPHY</t>
  </si>
  <si>
    <t>Photographer - s pax</t>
  </si>
  <si>
    <t>E</t>
  </si>
  <si>
    <t>PHYSICAL ARRANGEMENT</t>
  </si>
  <si>
    <t>Décor- Piaflowers</t>
  </si>
  <si>
    <t>Lona Cover for JSHS ground</t>
  </si>
  <si>
    <t>Electrical Fans - rental</t>
  </si>
  <si>
    <t>CR Toiletries</t>
  </si>
  <si>
    <t>Repainting Sumulong  Statue</t>
  </si>
  <si>
    <t>F</t>
  </si>
  <si>
    <t>OTHERS</t>
  </si>
  <si>
    <t>Janitor Service</t>
  </si>
  <si>
    <t>Php 500/pax</t>
  </si>
  <si>
    <t>JSHS Venue Support</t>
  </si>
  <si>
    <t>for 500 pax (estimate)</t>
  </si>
  <si>
    <t>Invitation Cards to Guests</t>
  </si>
  <si>
    <t>Trophy for Teacher Awardee</t>
  </si>
  <si>
    <t>Php 960/pax</t>
  </si>
  <si>
    <t>Others/ Misc</t>
  </si>
  <si>
    <t>GRAND TOTAL</t>
  </si>
  <si>
    <t>Printing of OR</t>
  </si>
  <si>
    <t>Printing of Tickets</t>
  </si>
  <si>
    <t>LOAN FROM 2012 GAH FUND</t>
  </si>
  <si>
    <t>To open bank account- peso &amp; dollar</t>
  </si>
  <si>
    <t>COLLECTIONS</t>
  </si>
  <si>
    <t>Souvenir Book</t>
  </si>
  <si>
    <t>1. Alumni Sponsor</t>
  </si>
  <si>
    <t>Php 5,000</t>
  </si>
  <si>
    <t>Php 3,000</t>
  </si>
  <si>
    <t>2. Corporate Sponsor</t>
  </si>
  <si>
    <t>Php 10,000</t>
  </si>
  <si>
    <t>Php 2,500</t>
  </si>
  <si>
    <t>full page</t>
  </si>
  <si>
    <t>1/2 page</t>
  </si>
  <si>
    <t>1/4 page</t>
  </si>
  <si>
    <t>Total Amount</t>
  </si>
  <si>
    <t>32 sponsors</t>
  </si>
  <si>
    <t xml:space="preserve"> 7 sponsors</t>
  </si>
  <si>
    <t>Total</t>
  </si>
  <si>
    <t xml:space="preserve"> 2 sponsor</t>
  </si>
  <si>
    <t xml:space="preserve"> 1 sponsor</t>
  </si>
  <si>
    <t>TICKET SALES</t>
  </si>
  <si>
    <t>Tickets</t>
  </si>
  <si>
    <t>Php 700</t>
  </si>
  <si>
    <t>1. Sales as of 11-18</t>
  </si>
  <si>
    <t>ESTIMATE</t>
  </si>
  <si>
    <t xml:space="preserve">300pax </t>
  </si>
  <si>
    <t>EXPENSES</t>
  </si>
  <si>
    <t>Amount</t>
  </si>
  <si>
    <t>COLLECTION</t>
  </si>
  <si>
    <t>350pax</t>
  </si>
  <si>
    <t xml:space="preserve">NET EARNINGS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</si>
</sst>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2" fillId="2" borderId="1" xfId="0" applyFont="1" applyFill="1" applyBorder="1"/>
    <xf numFmtId="0" fontId="0" fillId="0" borderId="2" xfId="0" applyFont="1" applyBorder="1" applyAlignment="1">
      <alignment horizontal="center"/>
    </xf>
    <xf numFmtId="0" fontId="2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1" xfId="0" applyFont="1" applyBorder="1"/>
    <xf numFmtId="0" fontId="7" fillId="3" borderId="1" xfId="0" applyFont="1" applyFill="1" applyBorder="1"/>
    <xf numFmtId="164" fontId="0" fillId="0" borderId="1" xfId="1" applyNumberFormat="1" applyFont="1" applyBorder="1" applyAlignment="1"/>
    <xf numFmtId="0" fontId="7" fillId="2" borderId="1" xfId="0" applyFont="1" applyFill="1" applyBorder="1"/>
    <xf numFmtId="0" fontId="6" fillId="2" borderId="1" xfId="0" applyFont="1" applyFill="1" applyBorder="1"/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43" fontId="0" fillId="0" borderId="0" xfId="1" applyFont="1"/>
    <xf numFmtId="43" fontId="3" fillId="0" borderId="0" xfId="1" applyFont="1" applyAlignment="1">
      <alignment horizontal="center"/>
    </xf>
    <xf numFmtId="43" fontId="2" fillId="0" borderId="0" xfId="1" applyFont="1"/>
    <xf numFmtId="43" fontId="8" fillId="0" borderId="0" xfId="1" applyFont="1"/>
    <xf numFmtId="43" fontId="1" fillId="0" borderId="0" xfId="1" applyFont="1"/>
    <xf numFmtId="43" fontId="2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43" fontId="9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4:M19"/>
  <sheetViews>
    <sheetView zoomScale="80" zoomScaleNormal="80" workbookViewId="0">
      <selection activeCell="K20" sqref="K20"/>
    </sheetView>
  </sheetViews>
  <sheetFormatPr defaultRowHeight="15" x14ac:dyDescent="0.25"/>
  <cols>
    <col min="2" max="2" width="5.140625" customWidth="1"/>
    <col min="3" max="3" width="3.85546875" customWidth="1"/>
    <col min="4" max="4" width="19.85546875" customWidth="1"/>
    <col min="5" max="5" width="13.140625" customWidth="1"/>
    <col min="6" max="6" width="11.42578125" customWidth="1"/>
    <col min="7" max="7" width="14.28515625" customWidth="1"/>
    <col min="8" max="9" width="17.140625" style="25" customWidth="1"/>
    <col min="11" max="11" width="16.85546875" customWidth="1"/>
    <col min="12" max="12" width="17" style="25" customWidth="1"/>
    <col min="13" max="13" width="14.140625" customWidth="1"/>
  </cols>
  <sheetData>
    <row r="4" spans="2:13" x14ac:dyDescent="0.25">
      <c r="B4">
        <v>1</v>
      </c>
      <c r="C4" s="34" t="s">
        <v>116</v>
      </c>
      <c r="D4" s="34"/>
      <c r="L4" s="30" t="s">
        <v>137</v>
      </c>
    </row>
    <row r="5" spans="2:13" x14ac:dyDescent="0.25">
      <c r="C5" s="1" t="s">
        <v>65</v>
      </c>
      <c r="D5" s="1" t="s">
        <v>117</v>
      </c>
      <c r="H5" s="25" t="s">
        <v>127</v>
      </c>
      <c r="L5" s="31" t="s">
        <v>140</v>
      </c>
    </row>
    <row r="6" spans="2:13" x14ac:dyDescent="0.25">
      <c r="D6" t="s">
        <v>118</v>
      </c>
      <c r="E6" t="s">
        <v>119</v>
      </c>
      <c r="F6" t="s">
        <v>124</v>
      </c>
      <c r="G6" t="s">
        <v>128</v>
      </c>
      <c r="H6" s="25">
        <f>5000*32</f>
        <v>160000</v>
      </c>
    </row>
    <row r="7" spans="2:13" x14ac:dyDescent="0.25">
      <c r="E7" t="s">
        <v>120</v>
      </c>
      <c r="F7" t="s">
        <v>125</v>
      </c>
      <c r="G7" t="s">
        <v>129</v>
      </c>
      <c r="H7" s="25">
        <f>3000*7</f>
        <v>21000</v>
      </c>
    </row>
    <row r="8" spans="2:13" x14ac:dyDescent="0.25">
      <c r="D8" t="s">
        <v>121</v>
      </c>
      <c r="E8" t="s">
        <v>122</v>
      </c>
      <c r="F8" t="s">
        <v>124</v>
      </c>
      <c r="G8" t="s">
        <v>131</v>
      </c>
      <c r="H8" s="25">
        <f>10000*2</f>
        <v>20000</v>
      </c>
    </row>
    <row r="9" spans="2:13" ht="17.25" x14ac:dyDescent="0.4">
      <c r="E9" t="s">
        <v>123</v>
      </c>
      <c r="F9" t="s">
        <v>126</v>
      </c>
      <c r="G9" t="s">
        <v>132</v>
      </c>
      <c r="H9" s="28">
        <f>1*2500</f>
        <v>2500</v>
      </c>
      <c r="I9" s="28"/>
    </row>
    <row r="10" spans="2:13" x14ac:dyDescent="0.25">
      <c r="G10" s="20" t="s">
        <v>130</v>
      </c>
      <c r="H10" s="27">
        <f>SUM(H6:H9)</f>
        <v>203500</v>
      </c>
      <c r="I10" s="27"/>
      <c r="L10" s="25">
        <f>H10</f>
        <v>203500</v>
      </c>
    </row>
    <row r="12" spans="2:13" x14ac:dyDescent="0.25">
      <c r="B12">
        <v>2</v>
      </c>
      <c r="C12" s="34" t="s">
        <v>133</v>
      </c>
      <c r="D12" s="34"/>
    </row>
    <row r="13" spans="2:13" x14ac:dyDescent="0.25">
      <c r="C13" s="1" t="s">
        <v>65</v>
      </c>
      <c r="D13" s="1" t="s">
        <v>134</v>
      </c>
      <c r="H13" s="25" t="s">
        <v>127</v>
      </c>
      <c r="L13" s="33" t="s">
        <v>138</v>
      </c>
      <c r="M13" s="33" t="s">
        <v>142</v>
      </c>
    </row>
    <row r="14" spans="2:13" x14ac:dyDescent="0.25">
      <c r="D14" t="s">
        <v>136</v>
      </c>
      <c r="E14" t="s">
        <v>135</v>
      </c>
      <c r="H14" s="25">
        <v>51900</v>
      </c>
      <c r="L14" s="25">
        <f>300*700</f>
        <v>210000</v>
      </c>
      <c r="M14" s="25">
        <f>350*700</f>
        <v>245000</v>
      </c>
    </row>
    <row r="15" spans="2:13" x14ac:dyDescent="0.25">
      <c r="M15" s="25"/>
    </row>
    <row r="16" spans="2:13" x14ac:dyDescent="0.25">
      <c r="M16" s="25"/>
    </row>
    <row r="17" spans="11:13" x14ac:dyDescent="0.25">
      <c r="K17" s="1" t="s">
        <v>141</v>
      </c>
      <c r="L17" s="27">
        <f>L10+L14</f>
        <v>413500</v>
      </c>
      <c r="M17" s="27">
        <f>L10+M14</f>
        <v>448500</v>
      </c>
    </row>
    <row r="18" spans="11:13" ht="17.25" x14ac:dyDescent="0.4">
      <c r="K18" s="1" t="s">
        <v>139</v>
      </c>
      <c r="L18" s="32">
        <f>expenses!F57</f>
        <v>380478.25</v>
      </c>
      <c r="M18" s="32">
        <f>L18</f>
        <v>380478.25</v>
      </c>
    </row>
    <row r="19" spans="11:13" x14ac:dyDescent="0.25">
      <c r="K19" s="1" t="s">
        <v>143</v>
      </c>
      <c r="L19" s="27">
        <f>L17-L18</f>
        <v>33021.75</v>
      </c>
      <c r="M19" s="27">
        <f>M17-M18</f>
        <v>68021.75</v>
      </c>
    </row>
  </sheetData>
  <mergeCells count="2">
    <mergeCell ref="C4:D4"/>
    <mergeCell ref="C12:D1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"/>
  <sheetViews>
    <sheetView zoomScale="80" zoomScaleNormal="80" workbookViewId="0">
      <selection activeCell="D17" sqref="D17"/>
    </sheetView>
  </sheetViews>
  <sheetFormatPr defaultRowHeight="15" x14ac:dyDescent="0.25"/>
  <cols>
    <col min="2" max="2" width="13.42578125" customWidth="1"/>
    <col min="3" max="3" width="17.140625" customWidth="1"/>
    <col min="4" max="4" width="14.85546875" customWidth="1"/>
    <col min="5" max="5" width="16" customWidth="1"/>
  </cols>
  <sheetData>
    <row r="2" spans="2:7" ht="18.75" x14ac:dyDescent="0.3">
      <c r="B2" s="2" t="s">
        <v>0</v>
      </c>
    </row>
    <row r="4" spans="2:7" s="3" customFormat="1" x14ac:dyDescent="0.2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7"/>
  <sheetViews>
    <sheetView tabSelected="1" topLeftCell="A29" zoomScale="80" zoomScaleNormal="80" workbookViewId="0">
      <selection activeCell="D62" sqref="D62"/>
    </sheetView>
  </sheetViews>
  <sheetFormatPr defaultRowHeight="15" x14ac:dyDescent="0.25"/>
  <cols>
    <col min="1" max="1" width="9.140625" style="23"/>
    <col min="2" max="2" width="2.5703125" style="23" customWidth="1"/>
    <col min="3" max="3" width="28.42578125" customWidth="1"/>
    <col min="4" max="4" width="15.7109375" customWidth="1"/>
    <col min="5" max="5" width="23.28515625" customWidth="1"/>
    <col min="6" max="6" width="19.28515625" style="25" customWidth="1"/>
    <col min="7" max="7" width="18.85546875" style="25" customWidth="1"/>
    <col min="8" max="8" width="17.7109375" style="25" customWidth="1"/>
  </cols>
  <sheetData>
    <row r="3" spans="1:8" ht="18.75" x14ac:dyDescent="0.3">
      <c r="C3" s="2" t="s">
        <v>58</v>
      </c>
      <c r="D3" s="2"/>
    </row>
    <row r="5" spans="1:8" s="3" customFormat="1" x14ac:dyDescent="0.25">
      <c r="A5" s="24"/>
      <c r="B5" s="24"/>
      <c r="C5" s="3" t="s">
        <v>59</v>
      </c>
      <c r="D5" s="35" t="s">
        <v>60</v>
      </c>
      <c r="E5" s="35"/>
      <c r="F5" s="26" t="s">
        <v>61</v>
      </c>
      <c r="G5" s="26" t="s">
        <v>62</v>
      </c>
      <c r="H5" s="26" t="s">
        <v>63</v>
      </c>
    </row>
    <row r="7" spans="1:8" x14ac:dyDescent="0.25">
      <c r="A7" s="23" t="s">
        <v>65</v>
      </c>
      <c r="B7" s="35" t="s">
        <v>64</v>
      </c>
      <c r="C7" s="35"/>
      <c r="D7" s="35"/>
    </row>
    <row r="8" spans="1:8" x14ac:dyDescent="0.25">
      <c r="B8" s="23">
        <v>1</v>
      </c>
      <c r="C8" t="s">
        <v>66</v>
      </c>
      <c r="D8" t="s">
        <v>67</v>
      </c>
      <c r="E8" t="s">
        <v>68</v>
      </c>
      <c r="F8" s="25">
        <f>500*300</f>
        <v>150000</v>
      </c>
      <c r="H8" s="29">
        <f t="shared" ref="H8:H15" si="0">F8-G8</f>
        <v>150000</v>
      </c>
    </row>
    <row r="9" spans="1:8" x14ac:dyDescent="0.25">
      <c r="B9" s="23">
        <v>2</v>
      </c>
      <c r="C9" t="s">
        <v>69</v>
      </c>
      <c r="D9" t="s">
        <v>70</v>
      </c>
      <c r="E9" t="s">
        <v>71</v>
      </c>
      <c r="F9" s="25">
        <f>50*4</f>
        <v>200</v>
      </c>
      <c r="H9" s="29">
        <f t="shared" si="0"/>
        <v>200</v>
      </c>
    </row>
    <row r="10" spans="1:8" x14ac:dyDescent="0.25">
      <c r="B10" s="23">
        <v>3</v>
      </c>
      <c r="C10" t="s">
        <v>72</v>
      </c>
      <c r="D10" t="s">
        <v>70</v>
      </c>
      <c r="E10" t="s">
        <v>73</v>
      </c>
      <c r="F10" s="25">
        <f>50*10</f>
        <v>500</v>
      </c>
      <c r="H10" s="29">
        <f t="shared" si="0"/>
        <v>500</v>
      </c>
    </row>
    <row r="11" spans="1:8" x14ac:dyDescent="0.25">
      <c r="B11" s="23">
        <v>4</v>
      </c>
      <c r="C11" t="s">
        <v>74</v>
      </c>
      <c r="D11" t="s">
        <v>70</v>
      </c>
      <c r="E11" t="s">
        <v>75</v>
      </c>
      <c r="F11" s="25">
        <f>50*8</f>
        <v>400</v>
      </c>
      <c r="H11" s="29">
        <f t="shared" si="0"/>
        <v>400</v>
      </c>
    </row>
    <row r="12" spans="1:8" x14ac:dyDescent="0.25">
      <c r="B12" s="23">
        <v>5</v>
      </c>
      <c r="C12" t="s">
        <v>76</v>
      </c>
      <c r="D12" t="s">
        <v>70</v>
      </c>
      <c r="E12" t="s">
        <v>77</v>
      </c>
      <c r="F12" s="25">
        <f>50*5</f>
        <v>250</v>
      </c>
      <c r="H12" s="29">
        <f t="shared" si="0"/>
        <v>250</v>
      </c>
    </row>
    <row r="13" spans="1:8" x14ac:dyDescent="0.25">
      <c r="B13" s="23">
        <v>6</v>
      </c>
      <c r="C13" t="s">
        <v>78</v>
      </c>
      <c r="D13" t="s">
        <v>70</v>
      </c>
      <c r="E13" t="s">
        <v>79</v>
      </c>
      <c r="F13" s="25">
        <f>50*2</f>
        <v>100</v>
      </c>
      <c r="H13" s="29">
        <f t="shared" si="0"/>
        <v>100</v>
      </c>
    </row>
    <row r="14" spans="1:8" x14ac:dyDescent="0.25">
      <c r="B14" s="23">
        <v>7</v>
      </c>
      <c r="C14" t="s">
        <v>80</v>
      </c>
      <c r="D14" t="s">
        <v>70</v>
      </c>
      <c r="E14" t="s">
        <v>81</v>
      </c>
      <c r="F14" s="25">
        <f>50*9</f>
        <v>450</v>
      </c>
      <c r="H14" s="29">
        <f t="shared" si="0"/>
        <v>450</v>
      </c>
    </row>
    <row r="15" spans="1:8" ht="17.25" x14ac:dyDescent="0.4">
      <c r="B15" s="23">
        <v>8</v>
      </c>
      <c r="C15" t="s">
        <v>82</v>
      </c>
      <c r="F15" s="28">
        <v>100</v>
      </c>
      <c r="G15" s="28"/>
      <c r="H15" s="28">
        <f t="shared" si="0"/>
        <v>100</v>
      </c>
    </row>
    <row r="16" spans="1:8" x14ac:dyDescent="0.25">
      <c r="E16" s="1" t="s">
        <v>83</v>
      </c>
      <c r="F16" s="27">
        <f>SUM(F8:F15)</f>
        <v>152000</v>
      </c>
      <c r="G16" s="27">
        <f t="shared" ref="G16:H16" si="1">SUM(G8:G15)</f>
        <v>0</v>
      </c>
      <c r="H16" s="27">
        <f t="shared" si="1"/>
        <v>152000</v>
      </c>
    </row>
    <row r="18" spans="1:8" x14ac:dyDescent="0.25">
      <c r="A18" s="23" t="s">
        <v>84</v>
      </c>
      <c r="B18" s="35" t="s">
        <v>86</v>
      </c>
      <c r="C18" s="35"/>
      <c r="D18" s="35"/>
    </row>
    <row r="19" spans="1:8" ht="17.25" x14ac:dyDescent="0.4">
      <c r="B19" s="23">
        <v>1</v>
      </c>
      <c r="C19" t="s">
        <v>87</v>
      </c>
      <c r="F19" s="28">
        <v>17000</v>
      </c>
      <c r="G19" s="28">
        <v>7500</v>
      </c>
      <c r="H19" s="28">
        <f>F19-G19</f>
        <v>9500</v>
      </c>
    </row>
    <row r="20" spans="1:8" x14ac:dyDescent="0.25">
      <c r="E20" s="1" t="s">
        <v>83</v>
      </c>
      <c r="F20" s="27">
        <f>SUM(F19)</f>
        <v>17000</v>
      </c>
      <c r="G20" s="27">
        <f t="shared" ref="G20:H20" si="2">SUM(G19)</f>
        <v>7500</v>
      </c>
      <c r="H20" s="27">
        <f t="shared" si="2"/>
        <v>9500</v>
      </c>
    </row>
    <row r="23" spans="1:8" x14ac:dyDescent="0.25">
      <c r="A23" s="23" t="s">
        <v>85</v>
      </c>
      <c r="B23" s="35" t="s">
        <v>88</v>
      </c>
      <c r="C23" s="35"/>
      <c r="D23" s="35"/>
    </row>
    <row r="24" spans="1:8" ht="17.25" x14ac:dyDescent="0.4">
      <c r="B24" s="23">
        <v>1</v>
      </c>
      <c r="C24" t="s">
        <v>89</v>
      </c>
      <c r="E24" t="s">
        <v>90</v>
      </c>
      <c r="F24" s="28">
        <v>105000</v>
      </c>
      <c r="G24" s="28">
        <v>55000</v>
      </c>
      <c r="H24" s="28">
        <f t="shared" ref="H24" si="3">F24-G24</f>
        <v>50000</v>
      </c>
    </row>
    <row r="25" spans="1:8" x14ac:dyDescent="0.25">
      <c r="E25" s="1" t="s">
        <v>83</v>
      </c>
      <c r="F25" s="27">
        <f>SUM(F24)</f>
        <v>105000</v>
      </c>
      <c r="G25" s="27">
        <f t="shared" ref="G25:H25" si="4">SUM(G24)</f>
        <v>55000</v>
      </c>
      <c r="H25" s="27">
        <f t="shared" si="4"/>
        <v>50000</v>
      </c>
    </row>
    <row r="28" spans="1:8" x14ac:dyDescent="0.25">
      <c r="A28" s="23" t="s">
        <v>91</v>
      </c>
      <c r="B28" s="35" t="s">
        <v>92</v>
      </c>
      <c r="C28" s="35"/>
      <c r="D28" s="35"/>
    </row>
    <row r="29" spans="1:8" ht="17.25" x14ac:dyDescent="0.4">
      <c r="B29" s="23">
        <v>1</v>
      </c>
      <c r="C29" t="s">
        <v>93</v>
      </c>
      <c r="F29" s="28">
        <v>6000</v>
      </c>
      <c r="G29" s="28"/>
      <c r="H29" s="28">
        <f t="shared" ref="H29" si="5">F29-G29</f>
        <v>6000</v>
      </c>
    </row>
    <row r="30" spans="1:8" x14ac:dyDescent="0.25">
      <c r="E30" s="1" t="s">
        <v>83</v>
      </c>
      <c r="F30" s="27">
        <f>SUM(F29)</f>
        <v>6000</v>
      </c>
      <c r="G30" s="27">
        <f t="shared" ref="G30:H30" si="6">SUM(G29)</f>
        <v>0</v>
      </c>
      <c r="H30" s="27">
        <f t="shared" si="6"/>
        <v>6000</v>
      </c>
    </row>
    <row r="33" spans="1:8" x14ac:dyDescent="0.25">
      <c r="A33" s="23" t="s">
        <v>94</v>
      </c>
      <c r="B33" s="35" t="s">
        <v>95</v>
      </c>
      <c r="C33" s="35"/>
      <c r="D33" s="35"/>
    </row>
    <row r="34" spans="1:8" x14ac:dyDescent="0.25">
      <c r="B34" s="23">
        <v>1</v>
      </c>
      <c r="C34" t="s">
        <v>96</v>
      </c>
      <c r="F34" s="25">
        <v>20000</v>
      </c>
      <c r="H34" s="29">
        <f t="shared" ref="H34:H37" si="7">F34-G34</f>
        <v>20000</v>
      </c>
    </row>
    <row r="35" spans="1:8" x14ac:dyDescent="0.25">
      <c r="B35" s="23">
        <v>2</v>
      </c>
      <c r="C35" t="s">
        <v>97</v>
      </c>
      <c r="F35" s="25">
        <v>3000</v>
      </c>
      <c r="H35" s="29">
        <f t="shared" si="7"/>
        <v>3000</v>
      </c>
    </row>
    <row r="36" spans="1:8" x14ac:dyDescent="0.25">
      <c r="B36" s="23">
        <v>3</v>
      </c>
      <c r="C36" t="s">
        <v>98</v>
      </c>
      <c r="F36" s="25">
        <v>7000</v>
      </c>
      <c r="H36" s="29">
        <f t="shared" si="7"/>
        <v>7000</v>
      </c>
    </row>
    <row r="37" spans="1:8" x14ac:dyDescent="0.25">
      <c r="B37" s="23">
        <v>4</v>
      </c>
      <c r="C37" t="s">
        <v>99</v>
      </c>
      <c r="F37" s="25">
        <v>500</v>
      </c>
      <c r="H37" s="29">
        <f t="shared" si="7"/>
        <v>500</v>
      </c>
    </row>
    <row r="38" spans="1:8" ht="17.25" x14ac:dyDescent="0.4">
      <c r="B38" s="23">
        <v>5</v>
      </c>
      <c r="C38" t="s">
        <v>100</v>
      </c>
      <c r="F38" s="28">
        <v>2000</v>
      </c>
      <c r="G38" s="28"/>
      <c r="H38" s="28">
        <f t="shared" ref="H38" si="8">F38-G38</f>
        <v>2000</v>
      </c>
    </row>
    <row r="39" spans="1:8" x14ac:dyDescent="0.25">
      <c r="E39" s="1" t="s">
        <v>83</v>
      </c>
      <c r="F39" s="27">
        <f>SUM(F34:F38)</f>
        <v>32500</v>
      </c>
      <c r="G39" s="27">
        <f t="shared" ref="G39:H39" si="9">SUM(G34:G38)</f>
        <v>0</v>
      </c>
      <c r="H39" s="27">
        <f t="shared" si="9"/>
        <v>32500</v>
      </c>
    </row>
    <row r="42" spans="1:8" x14ac:dyDescent="0.25">
      <c r="A42" s="23" t="s">
        <v>101</v>
      </c>
      <c r="B42" s="35" t="s">
        <v>102</v>
      </c>
      <c r="C42" s="35"/>
      <c r="D42" s="35"/>
    </row>
    <row r="43" spans="1:8" x14ac:dyDescent="0.25">
      <c r="B43" s="23">
        <v>1</v>
      </c>
      <c r="C43" t="s">
        <v>103</v>
      </c>
      <c r="D43" t="s">
        <v>104</v>
      </c>
      <c r="E43" t="s">
        <v>81</v>
      </c>
      <c r="F43" s="25">
        <f>500*9</f>
        <v>4500</v>
      </c>
      <c r="H43" s="29">
        <f t="shared" ref="H43:H49" si="10">F43-G43</f>
        <v>4500</v>
      </c>
    </row>
    <row r="44" spans="1:8" x14ac:dyDescent="0.25">
      <c r="B44" s="23">
        <v>2</v>
      </c>
      <c r="C44" t="s">
        <v>105</v>
      </c>
      <c r="D44" t="s">
        <v>70</v>
      </c>
      <c r="E44" t="s">
        <v>106</v>
      </c>
      <c r="F44" s="25">
        <f>50*500</f>
        <v>25000</v>
      </c>
      <c r="H44" s="29">
        <f t="shared" si="10"/>
        <v>25000</v>
      </c>
    </row>
    <row r="45" spans="1:8" x14ac:dyDescent="0.25">
      <c r="B45" s="23">
        <v>3</v>
      </c>
      <c r="C45" t="s">
        <v>107</v>
      </c>
      <c r="F45" s="25">
        <v>450</v>
      </c>
      <c r="H45" s="29">
        <f t="shared" si="10"/>
        <v>450</v>
      </c>
    </row>
    <row r="46" spans="1:8" x14ac:dyDescent="0.25">
      <c r="B46" s="23">
        <v>4</v>
      </c>
      <c r="C46" t="s">
        <v>108</v>
      </c>
      <c r="D46" t="s">
        <v>109</v>
      </c>
      <c r="E46" t="s">
        <v>77</v>
      </c>
      <c r="F46" s="25">
        <f>960*5</f>
        <v>4800</v>
      </c>
      <c r="G46" s="25">
        <v>3400</v>
      </c>
      <c r="H46" s="29">
        <f t="shared" si="10"/>
        <v>1400</v>
      </c>
    </row>
    <row r="47" spans="1:8" x14ac:dyDescent="0.25">
      <c r="B47" s="23">
        <v>5</v>
      </c>
      <c r="C47" t="s">
        <v>112</v>
      </c>
      <c r="F47" s="25">
        <v>600</v>
      </c>
      <c r="G47" s="25">
        <v>0</v>
      </c>
      <c r="H47" s="29">
        <f t="shared" si="10"/>
        <v>600</v>
      </c>
    </row>
    <row r="48" spans="1:8" x14ac:dyDescent="0.25">
      <c r="B48" s="23">
        <v>6</v>
      </c>
      <c r="C48" t="s">
        <v>113</v>
      </c>
      <c r="F48" s="25">
        <v>628.25</v>
      </c>
      <c r="G48" s="25">
        <v>0</v>
      </c>
      <c r="H48" s="29">
        <f t="shared" si="10"/>
        <v>628.25</v>
      </c>
    </row>
    <row r="49" spans="2:8" ht="17.25" x14ac:dyDescent="0.4">
      <c r="B49" s="23">
        <v>6</v>
      </c>
      <c r="C49" t="s">
        <v>110</v>
      </c>
      <c r="F49" s="28">
        <v>2000</v>
      </c>
      <c r="G49" s="28"/>
      <c r="H49" s="28">
        <f t="shared" si="10"/>
        <v>2000</v>
      </c>
    </row>
    <row r="50" spans="2:8" x14ac:dyDescent="0.25">
      <c r="E50" s="1" t="s">
        <v>83</v>
      </c>
      <c r="F50" s="27">
        <f>SUM(F43:F49)</f>
        <v>37978.25</v>
      </c>
      <c r="G50" s="27">
        <f>SUM(G43:G49)</f>
        <v>3400</v>
      </c>
      <c r="H50" s="27">
        <f>SUM(H43:H49)</f>
        <v>34578.25</v>
      </c>
    </row>
    <row r="53" spans="2:8" x14ac:dyDescent="0.25">
      <c r="B53" s="35" t="s">
        <v>114</v>
      </c>
      <c r="C53" s="35"/>
      <c r="D53" s="35"/>
    </row>
    <row r="54" spans="2:8" ht="17.25" x14ac:dyDescent="0.4">
      <c r="B54" s="23">
        <v>1</v>
      </c>
      <c r="C54" t="s">
        <v>115</v>
      </c>
      <c r="F54" s="28">
        <v>30000</v>
      </c>
      <c r="G54" s="28"/>
      <c r="H54" s="28"/>
    </row>
    <row r="55" spans="2:8" x14ac:dyDescent="0.25">
      <c r="F55" s="27">
        <f>SUM(F54)</f>
        <v>30000</v>
      </c>
      <c r="G55" s="27">
        <f t="shared" ref="G55" si="11">SUM(G54)</f>
        <v>0</v>
      </c>
      <c r="H55" s="27">
        <f t="shared" ref="H55" si="12">SUM(H54)</f>
        <v>0</v>
      </c>
    </row>
    <row r="56" spans="2:8" ht="17.25" x14ac:dyDescent="0.4">
      <c r="F56" s="28"/>
      <c r="G56" s="28"/>
      <c r="H56" s="28"/>
    </row>
    <row r="57" spans="2:8" x14ac:dyDescent="0.25">
      <c r="E57" s="1" t="s">
        <v>111</v>
      </c>
      <c r="F57" s="27">
        <f>F16+F20+F25+F30+F39+F50+F55</f>
        <v>380478.25</v>
      </c>
    </row>
  </sheetData>
  <mergeCells count="8">
    <mergeCell ref="B28:D28"/>
    <mergeCell ref="B33:D33"/>
    <mergeCell ref="B42:D42"/>
    <mergeCell ref="B53:D53"/>
    <mergeCell ref="D5:E5"/>
    <mergeCell ref="B18:D18"/>
    <mergeCell ref="B23:D23"/>
    <mergeCell ref="B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80" zoomScaleNormal="80" workbookViewId="0">
      <selection activeCell="L12" sqref="L12"/>
    </sheetView>
  </sheetViews>
  <sheetFormatPr defaultRowHeight="15" x14ac:dyDescent="0.25"/>
  <cols>
    <col min="2" max="3" width="11.5703125" style="4" customWidth="1"/>
    <col min="4" max="4" width="12.85546875" style="5" customWidth="1"/>
    <col min="5" max="5" width="6.7109375" style="5" customWidth="1"/>
    <col min="6" max="6" width="6.28515625" style="18" customWidth="1"/>
    <col min="7" max="7" width="35.7109375" style="18" customWidth="1"/>
    <col min="8" max="8" width="2.28515625" style="1" customWidth="1"/>
    <col min="9" max="16384" width="9.140625" style="1"/>
  </cols>
  <sheetData>
    <row r="1" spans="1:7" x14ac:dyDescent="0.25">
      <c r="A1" s="1"/>
      <c r="F1" s="17"/>
      <c r="G1" s="17"/>
    </row>
    <row r="2" spans="1:7" ht="18.75" x14ac:dyDescent="0.3">
      <c r="A2" s="1"/>
      <c r="B2" s="38" t="s">
        <v>52</v>
      </c>
      <c r="C2" s="38"/>
      <c r="D2" s="38"/>
      <c r="E2" s="38"/>
      <c r="F2" s="38"/>
      <c r="G2" s="38"/>
    </row>
    <row r="3" spans="1:7" x14ac:dyDescent="0.25">
      <c r="A3" s="1"/>
      <c r="F3" s="17"/>
      <c r="G3" s="17"/>
    </row>
    <row r="4" spans="1:7" x14ac:dyDescent="0.25">
      <c r="A4" s="1"/>
      <c r="B4" s="21" t="s">
        <v>7</v>
      </c>
      <c r="C4" s="21" t="s">
        <v>8</v>
      </c>
      <c r="D4" s="22" t="s">
        <v>57</v>
      </c>
      <c r="E4" s="19" t="s">
        <v>9</v>
      </c>
      <c r="F4" s="39" t="s">
        <v>10</v>
      </c>
      <c r="G4" s="40"/>
    </row>
    <row r="5" spans="1:7" x14ac:dyDescent="0.25">
      <c r="A5" s="1"/>
      <c r="B5" s="6">
        <v>5000</v>
      </c>
      <c r="C5" s="6">
        <f>B5</f>
        <v>5000</v>
      </c>
      <c r="D5" s="7"/>
      <c r="E5" s="8">
        <v>24</v>
      </c>
      <c r="F5" s="9">
        <v>1967</v>
      </c>
      <c r="G5" s="9" t="s">
        <v>11</v>
      </c>
    </row>
    <row r="6" spans="1:7" x14ac:dyDescent="0.25">
      <c r="A6" s="1"/>
      <c r="B6" s="6">
        <v>5000</v>
      </c>
      <c r="C6" s="6">
        <f t="shared" ref="C6:C8" si="0">B6</f>
        <v>5000</v>
      </c>
      <c r="D6" s="7"/>
      <c r="E6" s="8">
        <v>25</v>
      </c>
      <c r="F6" s="9">
        <v>1967</v>
      </c>
      <c r="G6" s="9" t="s">
        <v>12</v>
      </c>
    </row>
    <row r="7" spans="1:7" x14ac:dyDescent="0.25">
      <c r="A7" s="1"/>
      <c r="B7" s="6">
        <v>5000</v>
      </c>
      <c r="C7" s="6">
        <f t="shared" si="0"/>
        <v>5000</v>
      </c>
      <c r="D7" s="7"/>
      <c r="E7" s="8">
        <v>26</v>
      </c>
      <c r="F7" s="9">
        <v>1967</v>
      </c>
      <c r="G7" s="9" t="s">
        <v>13</v>
      </c>
    </row>
    <row r="8" spans="1:7" x14ac:dyDescent="0.25">
      <c r="A8" s="1"/>
      <c r="B8" s="6">
        <v>5000</v>
      </c>
      <c r="C8" s="6">
        <f t="shared" si="0"/>
        <v>5000</v>
      </c>
      <c r="D8" s="7"/>
      <c r="E8" s="10">
        <v>27</v>
      </c>
      <c r="F8" s="11">
        <v>1968</v>
      </c>
      <c r="G8" s="11" t="s">
        <v>14</v>
      </c>
    </row>
    <row r="9" spans="1:7" x14ac:dyDescent="0.25">
      <c r="A9" s="1"/>
      <c r="B9" s="6">
        <v>3000</v>
      </c>
      <c r="C9" s="6"/>
      <c r="D9" s="7"/>
      <c r="E9" s="41">
        <v>28</v>
      </c>
      <c r="F9" s="12">
        <v>1968</v>
      </c>
      <c r="G9" s="12" t="s">
        <v>15</v>
      </c>
    </row>
    <row r="10" spans="1:7" x14ac:dyDescent="0.25">
      <c r="A10" s="1"/>
      <c r="B10" s="6">
        <v>3000</v>
      </c>
      <c r="C10" s="6"/>
      <c r="D10" s="7"/>
      <c r="E10" s="42"/>
      <c r="F10" s="7">
        <v>1968</v>
      </c>
      <c r="G10" s="7" t="s">
        <v>16</v>
      </c>
    </row>
    <row r="11" spans="1:7" x14ac:dyDescent="0.25">
      <c r="A11" s="1"/>
      <c r="B11" s="6">
        <v>3000</v>
      </c>
      <c r="C11" s="6">
        <f t="shared" ref="C11:C12" si="1">B11</f>
        <v>3000</v>
      </c>
      <c r="D11" s="7"/>
      <c r="E11" s="36">
        <v>29</v>
      </c>
      <c r="F11" s="9">
        <v>1968</v>
      </c>
      <c r="G11" s="9" t="s">
        <v>17</v>
      </c>
    </row>
    <row r="12" spans="1:7" x14ac:dyDescent="0.25">
      <c r="A12" s="1"/>
      <c r="B12" s="6">
        <v>3000</v>
      </c>
      <c r="C12" s="6">
        <f t="shared" si="1"/>
        <v>3000</v>
      </c>
      <c r="D12" s="7"/>
      <c r="E12" s="37"/>
      <c r="F12" s="9">
        <v>1969</v>
      </c>
      <c r="G12" s="9" t="s">
        <v>18</v>
      </c>
    </row>
    <row r="13" spans="1:7" x14ac:dyDescent="0.25">
      <c r="A13" s="1"/>
      <c r="B13" s="6">
        <v>5000</v>
      </c>
      <c r="C13" s="6"/>
      <c r="D13" s="7"/>
      <c r="E13" s="8">
        <v>30</v>
      </c>
      <c r="F13" s="9">
        <v>1969</v>
      </c>
      <c r="G13" s="9" t="s">
        <v>19</v>
      </c>
    </row>
    <row r="14" spans="1:7" x14ac:dyDescent="0.25">
      <c r="A14" s="1"/>
      <c r="B14" s="6">
        <v>5000</v>
      </c>
      <c r="C14" s="6">
        <f t="shared" ref="C14" si="2">B14</f>
        <v>5000</v>
      </c>
      <c r="D14" s="7"/>
      <c r="E14" s="8">
        <v>31</v>
      </c>
      <c r="F14" s="9">
        <v>1969</v>
      </c>
      <c r="G14" s="9" t="s">
        <v>20</v>
      </c>
    </row>
    <row r="15" spans="1:7" x14ac:dyDescent="0.25">
      <c r="A15" s="1"/>
      <c r="B15" s="6">
        <v>5000</v>
      </c>
      <c r="C15" s="6"/>
      <c r="D15" s="7"/>
      <c r="E15" s="8">
        <v>32</v>
      </c>
      <c r="F15" s="9">
        <v>1969</v>
      </c>
      <c r="G15" s="9" t="s">
        <v>21</v>
      </c>
    </row>
    <row r="16" spans="1:7" x14ac:dyDescent="0.25">
      <c r="A16" s="1"/>
      <c r="B16" s="6">
        <v>5000</v>
      </c>
      <c r="C16" s="6"/>
      <c r="D16" s="7"/>
      <c r="E16" s="8">
        <v>33</v>
      </c>
      <c r="F16" s="9">
        <v>1969</v>
      </c>
      <c r="G16" s="9" t="s">
        <v>21</v>
      </c>
    </row>
    <row r="17" spans="1:7" x14ac:dyDescent="0.25">
      <c r="A17" s="1"/>
      <c r="B17" s="6">
        <v>5000</v>
      </c>
      <c r="C17" s="6">
        <f t="shared" ref="C17:C19" si="3">B17</f>
        <v>5000</v>
      </c>
      <c r="D17" s="7"/>
      <c r="E17" s="8">
        <v>34</v>
      </c>
      <c r="F17" s="9">
        <v>1970</v>
      </c>
      <c r="G17" s="9" t="s">
        <v>22</v>
      </c>
    </row>
    <row r="18" spans="1:7" x14ac:dyDescent="0.25">
      <c r="A18" s="1"/>
      <c r="B18" s="6">
        <v>3000</v>
      </c>
      <c r="C18" s="6"/>
      <c r="D18" s="7"/>
      <c r="E18" s="36">
        <v>35</v>
      </c>
      <c r="F18" s="9">
        <v>1970</v>
      </c>
      <c r="G18" s="9" t="s">
        <v>23</v>
      </c>
    </row>
    <row r="19" spans="1:7" x14ac:dyDescent="0.25">
      <c r="A19" s="1"/>
      <c r="B19" s="6">
        <v>2500</v>
      </c>
      <c r="C19" s="6">
        <f t="shared" si="3"/>
        <v>2500</v>
      </c>
      <c r="D19" s="7"/>
      <c r="E19" s="43"/>
      <c r="F19" s="9">
        <v>1973</v>
      </c>
      <c r="G19" s="9" t="s">
        <v>24</v>
      </c>
    </row>
    <row r="20" spans="1:7" x14ac:dyDescent="0.25">
      <c r="A20" s="1"/>
      <c r="B20" s="6"/>
      <c r="C20" s="13"/>
      <c r="D20" s="7"/>
      <c r="E20" s="37"/>
      <c r="F20" s="14"/>
      <c r="G20" s="15" t="s">
        <v>25</v>
      </c>
    </row>
    <row r="21" spans="1:7" x14ac:dyDescent="0.25">
      <c r="A21" s="1"/>
      <c r="B21" s="6">
        <v>10000</v>
      </c>
      <c r="C21" s="13"/>
      <c r="D21" s="7"/>
      <c r="E21" s="16">
        <v>36</v>
      </c>
      <c r="F21" s="7">
        <v>1978</v>
      </c>
      <c r="G21" s="7" t="s">
        <v>26</v>
      </c>
    </row>
    <row r="22" spans="1:7" x14ac:dyDescent="0.25">
      <c r="A22" s="1"/>
      <c r="B22" s="6">
        <v>10000</v>
      </c>
      <c r="C22" s="6"/>
      <c r="D22" s="7"/>
      <c r="E22" s="8">
        <v>37</v>
      </c>
      <c r="F22" s="9">
        <v>1989</v>
      </c>
      <c r="G22" s="9" t="s">
        <v>27</v>
      </c>
    </row>
    <row r="23" spans="1:7" x14ac:dyDescent="0.25">
      <c r="A23" s="1"/>
      <c r="B23" s="6">
        <v>5000</v>
      </c>
      <c r="C23" s="6">
        <f t="shared" ref="C23:C25" si="4">B23</f>
        <v>5000</v>
      </c>
      <c r="D23" s="7"/>
      <c r="E23" s="8">
        <v>38</v>
      </c>
      <c r="F23" s="9">
        <v>1972</v>
      </c>
      <c r="G23" s="9" t="s">
        <v>28</v>
      </c>
    </row>
    <row r="24" spans="1:7" x14ac:dyDescent="0.25">
      <c r="A24" s="1"/>
      <c r="B24" s="6">
        <v>5000</v>
      </c>
      <c r="C24" s="6">
        <f t="shared" si="4"/>
        <v>5000</v>
      </c>
      <c r="D24" s="7"/>
      <c r="E24" s="8">
        <v>39</v>
      </c>
      <c r="F24" s="9">
        <v>1972</v>
      </c>
      <c r="G24" s="9" t="s">
        <v>29</v>
      </c>
    </row>
    <row r="25" spans="1:7" x14ac:dyDescent="0.25">
      <c r="A25" s="1"/>
      <c r="B25" s="6">
        <v>5000</v>
      </c>
      <c r="C25" s="6">
        <f t="shared" si="4"/>
        <v>5000</v>
      </c>
      <c r="D25" s="7"/>
      <c r="E25" s="8">
        <v>40</v>
      </c>
      <c r="F25" s="9">
        <v>1973</v>
      </c>
      <c r="G25" s="9" t="s">
        <v>30</v>
      </c>
    </row>
    <row r="26" spans="1:7" x14ac:dyDescent="0.25">
      <c r="A26" s="1"/>
      <c r="B26" s="6">
        <v>5000</v>
      </c>
      <c r="C26" s="6"/>
      <c r="D26" s="7"/>
      <c r="E26" s="8">
        <v>41</v>
      </c>
      <c r="F26" s="9">
        <v>1973</v>
      </c>
      <c r="G26" s="9" t="s">
        <v>31</v>
      </c>
    </row>
    <row r="27" spans="1:7" x14ac:dyDescent="0.25">
      <c r="A27" s="1"/>
      <c r="B27" s="6">
        <v>5000</v>
      </c>
      <c r="C27" s="6">
        <f t="shared" ref="C27:C28" si="5">B27</f>
        <v>5000</v>
      </c>
      <c r="D27" s="7"/>
      <c r="E27" s="8">
        <v>42</v>
      </c>
      <c r="F27" s="9">
        <v>1973</v>
      </c>
      <c r="G27" s="9" t="s">
        <v>32</v>
      </c>
    </row>
    <row r="28" spans="1:7" x14ac:dyDescent="0.25">
      <c r="A28" s="1"/>
      <c r="B28" s="6">
        <v>5000</v>
      </c>
      <c r="C28" s="6">
        <f t="shared" si="5"/>
        <v>5000</v>
      </c>
      <c r="D28" s="7"/>
      <c r="E28" s="8">
        <v>43</v>
      </c>
      <c r="F28" s="9">
        <v>1973</v>
      </c>
      <c r="G28" s="9" t="s">
        <v>33</v>
      </c>
    </row>
    <row r="29" spans="1:7" x14ac:dyDescent="0.25">
      <c r="A29" s="1"/>
      <c r="B29" s="6">
        <v>5000</v>
      </c>
      <c r="C29" s="6"/>
      <c r="D29" s="7"/>
      <c r="E29" s="8">
        <v>44</v>
      </c>
      <c r="F29" s="9">
        <v>1973</v>
      </c>
      <c r="G29" s="9" t="s">
        <v>34</v>
      </c>
    </row>
    <row r="30" spans="1:7" x14ac:dyDescent="0.25">
      <c r="A30" s="1"/>
      <c r="B30" s="6">
        <v>5000</v>
      </c>
      <c r="C30" s="6">
        <f>B30</f>
        <v>5000</v>
      </c>
      <c r="D30" s="7"/>
      <c r="E30" s="8">
        <v>45</v>
      </c>
      <c r="F30" s="9">
        <v>1973</v>
      </c>
      <c r="G30" s="9" t="s">
        <v>35</v>
      </c>
    </row>
    <row r="31" spans="1:7" x14ac:dyDescent="0.25">
      <c r="A31" s="1"/>
      <c r="B31" s="6">
        <v>5000</v>
      </c>
      <c r="C31" s="6"/>
      <c r="D31" s="7"/>
      <c r="E31" s="8">
        <v>46</v>
      </c>
      <c r="F31" s="9">
        <v>1973</v>
      </c>
      <c r="G31" s="9" t="s">
        <v>36</v>
      </c>
    </row>
    <row r="32" spans="1:7" x14ac:dyDescent="0.25">
      <c r="A32" s="1"/>
      <c r="B32" s="6">
        <v>5000</v>
      </c>
      <c r="C32" s="6"/>
      <c r="D32" s="7"/>
      <c r="E32" s="8">
        <v>47</v>
      </c>
      <c r="F32" s="9">
        <v>1973</v>
      </c>
      <c r="G32" s="9" t="s">
        <v>37</v>
      </c>
    </row>
    <row r="33" spans="1:7" x14ac:dyDescent="0.25">
      <c r="A33" s="1"/>
      <c r="B33" s="6">
        <v>5000</v>
      </c>
      <c r="C33" s="6">
        <f t="shared" ref="C33:C43" si="6">B33</f>
        <v>5000</v>
      </c>
      <c r="D33" s="7"/>
      <c r="E33" s="8">
        <v>48</v>
      </c>
      <c r="F33" s="9">
        <v>1973</v>
      </c>
      <c r="G33" s="9" t="s">
        <v>38</v>
      </c>
    </row>
    <row r="34" spans="1:7" x14ac:dyDescent="0.25">
      <c r="A34" s="1"/>
      <c r="B34" s="6">
        <v>5000</v>
      </c>
      <c r="C34" s="6">
        <f t="shared" si="6"/>
        <v>5000</v>
      </c>
      <c r="D34" s="7"/>
      <c r="E34" s="8">
        <v>49</v>
      </c>
      <c r="F34" s="9">
        <v>1973</v>
      </c>
      <c r="G34" s="9" t="s">
        <v>39</v>
      </c>
    </row>
    <row r="35" spans="1:7" x14ac:dyDescent="0.25">
      <c r="A35" s="1"/>
      <c r="B35" s="6">
        <v>5000</v>
      </c>
      <c r="C35" s="6">
        <f t="shared" si="6"/>
        <v>5000</v>
      </c>
      <c r="D35" s="7"/>
      <c r="E35" s="8">
        <v>50</v>
      </c>
      <c r="F35" s="9">
        <v>1973</v>
      </c>
      <c r="G35" s="9" t="s">
        <v>40</v>
      </c>
    </row>
    <row r="36" spans="1:7" x14ac:dyDescent="0.25">
      <c r="A36" s="1"/>
      <c r="B36" s="6">
        <v>3000</v>
      </c>
      <c r="C36" s="6">
        <f t="shared" si="6"/>
        <v>3000</v>
      </c>
      <c r="D36" s="6"/>
      <c r="E36" s="36">
        <v>51</v>
      </c>
      <c r="F36" s="9">
        <v>1973</v>
      </c>
      <c r="G36" s="9" t="s">
        <v>41</v>
      </c>
    </row>
    <row r="37" spans="1:7" x14ac:dyDescent="0.25">
      <c r="A37" s="1"/>
      <c r="B37" s="6">
        <v>3000</v>
      </c>
      <c r="C37" s="6">
        <f t="shared" si="6"/>
        <v>3000</v>
      </c>
      <c r="D37" s="6"/>
      <c r="E37" s="37"/>
      <c r="F37" s="9">
        <v>1973</v>
      </c>
      <c r="G37" s="9" t="s">
        <v>42</v>
      </c>
    </row>
    <row r="38" spans="1:7" x14ac:dyDescent="0.25">
      <c r="A38" s="1"/>
      <c r="B38" s="6">
        <v>5000</v>
      </c>
      <c r="C38" s="6">
        <f t="shared" si="6"/>
        <v>5000</v>
      </c>
      <c r="D38" s="7"/>
      <c r="E38" s="8">
        <v>52</v>
      </c>
      <c r="F38" s="9">
        <v>1973</v>
      </c>
      <c r="G38" s="9" t="s">
        <v>43</v>
      </c>
    </row>
    <row r="39" spans="1:7" x14ac:dyDescent="0.25">
      <c r="A39" s="1"/>
      <c r="B39" s="6">
        <v>5000</v>
      </c>
      <c r="C39" s="6">
        <f t="shared" si="6"/>
        <v>5000</v>
      </c>
      <c r="D39" s="7"/>
      <c r="E39" s="8">
        <v>53</v>
      </c>
      <c r="F39" s="9">
        <v>1973</v>
      </c>
      <c r="G39" s="9" t="s">
        <v>43</v>
      </c>
    </row>
    <row r="40" spans="1:7" x14ac:dyDescent="0.25">
      <c r="A40" s="1"/>
      <c r="B40" s="6">
        <v>5000</v>
      </c>
      <c r="C40" s="6">
        <f t="shared" si="6"/>
        <v>5000</v>
      </c>
      <c r="D40" s="7"/>
      <c r="E40" s="8">
        <v>54</v>
      </c>
      <c r="F40" s="9">
        <v>1974</v>
      </c>
      <c r="G40" s="9" t="s">
        <v>44</v>
      </c>
    </row>
    <row r="41" spans="1:7" x14ac:dyDescent="0.25">
      <c r="A41" s="1"/>
      <c r="B41" s="6">
        <v>5000</v>
      </c>
      <c r="C41" s="6">
        <f t="shared" si="6"/>
        <v>5000</v>
      </c>
      <c r="D41" s="7"/>
      <c r="E41" s="8">
        <v>55</v>
      </c>
      <c r="F41" s="9">
        <v>1974</v>
      </c>
      <c r="G41" s="9" t="s">
        <v>44</v>
      </c>
    </row>
    <row r="42" spans="1:7" x14ac:dyDescent="0.25">
      <c r="A42" s="1"/>
      <c r="B42" s="6">
        <v>5000</v>
      </c>
      <c r="C42" s="6">
        <f t="shared" si="6"/>
        <v>5000</v>
      </c>
      <c r="D42" s="7"/>
      <c r="E42" s="8">
        <v>56</v>
      </c>
      <c r="F42" s="9">
        <v>1977</v>
      </c>
      <c r="G42" s="9" t="s">
        <v>45</v>
      </c>
    </row>
    <row r="43" spans="1:7" x14ac:dyDescent="0.25">
      <c r="A43" s="1"/>
      <c r="B43" s="6">
        <v>5000</v>
      </c>
      <c r="C43" s="6">
        <f t="shared" si="6"/>
        <v>5000</v>
      </c>
      <c r="D43" s="7"/>
      <c r="E43" s="8">
        <v>57</v>
      </c>
      <c r="F43" s="9">
        <v>1978</v>
      </c>
      <c r="G43" s="9" t="s">
        <v>46</v>
      </c>
    </row>
    <row r="44" spans="1:7" x14ac:dyDescent="0.25">
      <c r="A44" s="1"/>
      <c r="B44" s="6">
        <v>5000</v>
      </c>
      <c r="C44" s="6"/>
      <c r="D44" s="7"/>
      <c r="E44" s="8">
        <v>58</v>
      </c>
      <c r="F44" s="9">
        <v>1978</v>
      </c>
      <c r="G44" s="9" t="s">
        <v>47</v>
      </c>
    </row>
    <row r="45" spans="1:7" x14ac:dyDescent="0.25">
      <c r="A45" s="1"/>
      <c r="B45" s="6">
        <v>5000</v>
      </c>
      <c r="C45" s="6"/>
      <c r="D45" s="7"/>
      <c r="E45" s="8">
        <v>59</v>
      </c>
      <c r="F45" s="9">
        <v>1978</v>
      </c>
      <c r="G45" s="9" t="s">
        <v>47</v>
      </c>
    </row>
    <row r="46" spans="1:7" x14ac:dyDescent="0.25">
      <c r="A46" s="1"/>
      <c r="B46" s="6">
        <v>5000</v>
      </c>
      <c r="C46" s="6"/>
      <c r="D46" s="7"/>
      <c r="E46" s="8">
        <v>60</v>
      </c>
      <c r="F46" s="12">
        <v>1980</v>
      </c>
      <c r="G46" s="12" t="s">
        <v>48</v>
      </c>
    </row>
    <row r="47" spans="1:7" x14ac:dyDescent="0.25">
      <c r="A47" s="1"/>
      <c r="B47" s="6">
        <v>5000</v>
      </c>
      <c r="C47" s="6">
        <f>B47</f>
        <v>5000</v>
      </c>
      <c r="D47" s="7"/>
      <c r="E47" s="8">
        <v>61</v>
      </c>
      <c r="F47" s="9">
        <v>1987</v>
      </c>
      <c r="G47" s="9" t="s">
        <v>49</v>
      </c>
    </row>
    <row r="48" spans="1:7" x14ac:dyDescent="0.25">
      <c r="A48" s="1"/>
      <c r="B48" s="6"/>
      <c r="C48" s="6"/>
      <c r="D48" s="7"/>
      <c r="E48" s="8">
        <v>62</v>
      </c>
      <c r="F48" s="9" t="s">
        <v>50</v>
      </c>
      <c r="G48" s="9" t="s">
        <v>51</v>
      </c>
    </row>
    <row r="49" spans="1:3" x14ac:dyDescent="0.25">
      <c r="A49" s="1"/>
      <c r="B49" s="4">
        <f>SUM(B5:B48)</f>
        <v>203500</v>
      </c>
      <c r="C49" s="4">
        <f>SUM(C5:C48)</f>
        <v>124500</v>
      </c>
    </row>
  </sheetData>
  <mergeCells count="6">
    <mergeCell ref="E36:E37"/>
    <mergeCell ref="B2:G2"/>
    <mergeCell ref="F4:G4"/>
    <mergeCell ref="E9:E10"/>
    <mergeCell ref="E11:E12"/>
    <mergeCell ref="E18:E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"/>
  <sheetViews>
    <sheetView zoomScale="80" zoomScaleNormal="80" workbookViewId="0">
      <selection activeCell="C3" sqref="C3"/>
    </sheetView>
  </sheetViews>
  <sheetFormatPr defaultRowHeight="15" x14ac:dyDescent="0.25"/>
  <cols>
    <col min="2" max="2" width="13.5703125" customWidth="1"/>
    <col min="3" max="3" width="20.140625" customWidth="1"/>
    <col min="4" max="4" width="11.85546875" customWidth="1"/>
    <col min="5" max="5" width="28.140625" customWidth="1"/>
  </cols>
  <sheetData>
    <row r="2" spans="2:8" s="1" customFormat="1" ht="18.75" x14ac:dyDescent="0.3">
      <c r="B2" s="38" t="s">
        <v>53</v>
      </c>
      <c r="C2" s="38"/>
      <c r="D2" s="38"/>
      <c r="E2" s="38"/>
      <c r="F2" s="38"/>
      <c r="G2" s="38"/>
      <c r="H2" s="38"/>
    </row>
    <row r="3" spans="2:8" s="3" customFormat="1" x14ac:dyDescent="0.25">
      <c r="B3" s="3" t="s">
        <v>54</v>
      </c>
      <c r="C3" s="3" t="s">
        <v>2</v>
      </c>
      <c r="D3" s="3" t="s">
        <v>56</v>
      </c>
      <c r="E3" s="3" t="s">
        <v>55</v>
      </c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fund estimate</vt:lpstr>
      <vt:lpstr>collection</vt:lpstr>
      <vt:lpstr>expenses</vt:lpstr>
      <vt:lpstr>ad sponsors</vt:lpstr>
      <vt:lpstr>tickets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</dc:creator>
  <cp:lastModifiedBy>toshiba</cp:lastModifiedBy>
  <dcterms:created xsi:type="dcterms:W3CDTF">2013-11-19T05:27:06Z</dcterms:created>
  <dcterms:modified xsi:type="dcterms:W3CDTF">2015-03-02T04:51:06Z</dcterms:modified>
</cp:coreProperties>
</file>